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ARD vs PR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<sst xmlns="http://schemas.openxmlformats.org/spreadsheetml/2006/main" count="36" uniqueCount="27">
  <si>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Year</t>
  </si>
  <si>
    <t>Area t(0) =</t>
  </si>
  <si>
    <t>t(0) =</t>
  </si>
  <si>
    <t>t(50) =</t>
  </si>
  <si>
    <t>Absolute rate of decline (ARD)</t>
  </si>
  <si>
    <t>Proportional rate of decline (PRD)</t>
  </si>
  <si>
    <t>ARD</t>
  </si>
  <si>
    <t>PRD</t>
  </si>
  <si>
    <t>Calculating declines assuming constant proportional rate</t>
  </si>
  <si>
    <t>Area</t>
  </si>
  <si>
    <t>r (proportional rate of change)</t>
  </si>
  <si>
    <t>Calculating declines assuming constant absolute rate</t>
  </si>
  <si>
    <t>Based on area estimates from two points in time</t>
  </si>
  <si>
    <t>Rate (%/yr) =</t>
  </si>
  <si>
    <r>
      <t>Rate (km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/yr) =</t>
    </r>
  </si>
  <si>
    <r>
      <t>Change per year (km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</si>
  <si>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% distribution remaining</t>
  </si>
  <si>
    <r>
      <t>Rate (% A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/yr) =</t>
    </r>
  </si>
  <si>
    <t xml:space="preserve">Enter data into </t>
  </si>
  <si>
    <t>Here &gt;&gt;</t>
  </si>
  <si>
    <t>Change per year (%)</t>
  </si>
  <si>
    <t>% decline 50 yr ARD =</t>
  </si>
  <si>
    <t>% decline 50 yr PRD =</t>
  </si>
  <si>
    <t>the following</t>
  </si>
  <si>
    <t>cells only.</t>
  </si>
  <si>
    <t xml:space="preserve">Absolute (ARD) and proportial (PRD) rate of decline </t>
  </si>
  <si>
    <t>Keith, D.A., C. Orscheg, C.C. Simpson, P.J. Clarke, L. Hughes, S.J. Kennelly, R.E. Major, T.R. Soderquist, A.L. Wilson &amp; M. Bedward. 2009. A new approach and case study for estimating extent and rates of habitat loss for ecological communities. Biological Conservation 142(7): 1469-1479.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</si>
</sst>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9"/>
      <name val="Arial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1" fontId="41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0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0" xfId="0" applyFont="1" applyFill="1" applyBorder="1" applyAlignment="1">
      <alignment horizontal="right"/>
    </xf>
    <xf numFmtId="0" fontId="41" fillId="34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41" fillId="0" borderId="0" xfId="0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1" fontId="41" fillId="33" borderId="24" xfId="0" applyNumberFormat="1" applyFont="1" applyFill="1" applyBorder="1" applyAlignment="1">
      <alignment horizontal="center"/>
    </xf>
    <xf numFmtId="1" fontId="41" fillId="34" borderId="25" xfId="0" applyNumberFormat="1" applyFont="1" applyFill="1" applyBorder="1" applyAlignment="1">
      <alignment horizontal="center"/>
    </xf>
    <xf numFmtId="0" fontId="41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195"/>
          <c:w val="0.934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'ARD vs PRD'!$B$5</c:f>
              <c:strCache>
                <c:ptCount val="1"/>
                <c:pt idx="0">
                  <c:v>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PRD'!$B$6:$B$106</c:f>
              <c:numCache/>
            </c:numRef>
          </c:yVal>
          <c:smooth val="0"/>
        </c:ser>
        <c:ser>
          <c:idx val="1"/>
          <c:order val="1"/>
          <c:tx>
            <c:strRef>
              <c:f>'ARD vs PRD'!$C$5</c:f>
              <c:strCache>
                <c:ptCount val="1"/>
                <c:pt idx="0">
                  <c:v>PRD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PRD'!$C$6:$C$106</c:f>
              <c:numCache/>
            </c:numRef>
          </c:yVal>
          <c:smooth val="0"/>
        </c:ser>
        <c:axId val="48714891"/>
        <c:axId val="35780836"/>
      </c:scatterChart>
      <c:val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780836"/>
        <c:crosses val="autoZero"/>
        <c:crossBetween val="midCat"/>
        <c:dispUnits/>
      </c:valAx>
      <c:valAx>
        <c:axId val="357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Area remaining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714891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175"/>
          <c:w val="0.92325"/>
          <c:h val="0.9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'ARD vs PRD'!$B$5</c:f>
              <c:strCache>
                <c:ptCount val="1"/>
                <c:pt idx="0">
                  <c:v>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PRD'!$B$6:$B$106</c:f>
              <c:numCache/>
            </c:numRef>
          </c:yVal>
          <c:smooth val="0"/>
        </c:ser>
        <c:ser>
          <c:idx val="1"/>
          <c:order val="1"/>
          <c:tx>
            <c:strRef>
              <c:f>'ARD vs PRD'!$C$5</c:f>
              <c:strCache>
                <c:ptCount val="1"/>
                <c:pt idx="0">
                  <c:v>PRD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PRD'!$C$6:$C$106</c:f>
              <c:numCache/>
            </c:numRef>
          </c:yVal>
          <c:smooth val="0"/>
        </c:ser>
        <c:axId val="53592069"/>
        <c:axId val="12566574"/>
      </c:scatterChart>
      <c:val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566574"/>
        <c:crosses val="autoZero"/>
        <c:crossBetween val="midCat"/>
        <c:dispUnits/>
      </c:valAx>
      <c:valAx>
        <c:axId val="125665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Area remaining (log scale)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592069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9525</xdr:rowOff>
    </xdr:from>
    <xdr:to>
      <xdr:col>15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5753100" y="3981450"/>
        <a:ext cx="5934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952500</xdr:colOff>
      <xdr:row>42</xdr:row>
      <xdr:rowOff>0</xdr:rowOff>
    </xdr:from>
    <xdr:to>
      <xdr:col>15</xdr:col>
      <xdr:colOff>190500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5753100" y="8382000"/>
        <a:ext cx="59245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8.00390625" style="8" customWidth="1"/>
    <col min="3" max="3" width="8.140625" style="9" customWidth="1"/>
    <col min="4" max="4" width="3.28125" style="9" customWidth="1"/>
    <col min="5" max="5" width="2.57421875" style="0" customWidth="1"/>
    <col min="6" max="6" width="31.57421875" style="0" bestFit="1" customWidth="1"/>
    <col min="7" max="7" width="6.57421875" style="8" bestFit="1" customWidth="1"/>
    <col min="8" max="9" width="3.421875" style="0" customWidth="1"/>
    <col min="10" max="10" width="14.28125" style="0" customWidth="1"/>
    <col min="11" max="12" width="9.140625" style="0" customWidth="1"/>
    <col min="13" max="13" width="27.57421875" style="0" customWidth="1"/>
    <col min="14" max="14" width="16.8515625" style="0" customWidth="1"/>
    <col min="15" max="15" width="23.28125" style="0" bestFit="1" customWidth="1"/>
  </cols>
  <sheetData>
    <row r="1" ht="18.75">
      <c r="A1" s="51" t="s">
        <v>25</v>
      </c>
    </row>
    <row r="2" spans="1:16" ht="30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5" spans="1:18" s="1" customFormat="1" ht="15.75" thickBot="1">
      <c r="A5" s="3" t="s">
        <v>0</v>
      </c>
      <c r="B5" s="6" t="s">
        <v>6</v>
      </c>
      <c r="C5" s="7" t="s">
        <v>7</v>
      </c>
      <c r="D5" s="38"/>
      <c r="J5"/>
      <c r="K5"/>
      <c r="L5"/>
      <c r="M5"/>
      <c r="N5"/>
      <c r="O5"/>
      <c r="P5"/>
      <c r="Q5"/>
      <c r="R5"/>
    </row>
    <row r="6" spans="1:14" ht="15">
      <c r="A6">
        <f>G18</f>
        <v>1999</v>
      </c>
      <c r="B6" s="8">
        <f>G17</f>
        <v>852.17</v>
      </c>
      <c r="C6" s="9">
        <f>G17</f>
        <v>852.17</v>
      </c>
      <c r="E6" s="36"/>
      <c r="F6" s="13"/>
      <c r="G6" s="37"/>
      <c r="H6" s="21"/>
      <c r="I6" s="12"/>
      <c r="J6" s="50" t="s">
        <v>18</v>
      </c>
      <c r="K6" s="5" t="s">
        <v>11</v>
      </c>
      <c r="L6" s="5"/>
      <c r="M6" s="5"/>
      <c r="N6" s="5"/>
    </row>
    <row r="7" spans="1:11" ht="15">
      <c r="A7">
        <f>A6+1</f>
        <v>2000</v>
      </c>
      <c r="B7" s="8">
        <f aca="true" t="shared" si="0" ref="B7:B38">B6-(B$6*G$10/100)</f>
        <v>822.353</v>
      </c>
      <c r="C7" s="9">
        <f aca="true" t="shared" si="1" ref="C7:C56">C6-(C6*G$16/100)</f>
        <v>816.2526297838355</v>
      </c>
      <c r="E7" s="26"/>
      <c r="F7" s="30" t="s">
        <v>4</v>
      </c>
      <c r="G7" s="23"/>
      <c r="H7" s="24"/>
      <c r="I7" s="31"/>
      <c r="J7" s="50" t="s">
        <v>23</v>
      </c>
      <c r="K7" t="s">
        <v>12</v>
      </c>
    </row>
    <row r="8" spans="1:10" ht="15.75" thickBot="1">
      <c r="A8">
        <f aca="true" t="shared" si="2" ref="A8:A56">A7+1</f>
        <v>2001</v>
      </c>
      <c r="B8" s="8">
        <f t="shared" si="0"/>
        <v>792.536</v>
      </c>
      <c r="C8" s="9">
        <f t="shared" si="1"/>
        <v>781.849109484055</v>
      </c>
      <c r="E8" s="26"/>
      <c r="F8" s="32"/>
      <c r="G8" s="23"/>
      <c r="H8" s="24"/>
      <c r="I8" s="31"/>
      <c r="J8" s="50" t="s">
        <v>24</v>
      </c>
    </row>
    <row r="9" spans="1:13" ht="18.75">
      <c r="A9">
        <f t="shared" si="2"/>
        <v>2002</v>
      </c>
      <c r="B9" s="8">
        <f t="shared" si="0"/>
        <v>762.7189999999999</v>
      </c>
      <c r="C9" s="9">
        <f t="shared" si="1"/>
        <v>748.8956331606485</v>
      </c>
      <c r="E9" s="26"/>
      <c r="F9" s="17" t="s">
        <v>14</v>
      </c>
      <c r="G9" s="33">
        <f>M11</f>
        <v>29.816999999999997</v>
      </c>
      <c r="H9" s="24"/>
      <c r="I9" s="31"/>
      <c r="J9" s="49"/>
      <c r="K9" s="44" t="s">
        <v>0</v>
      </c>
      <c r="L9" s="45" t="s">
        <v>9</v>
      </c>
      <c r="M9" s="8" t="s">
        <v>15</v>
      </c>
    </row>
    <row r="10" spans="1:13" ht="18">
      <c r="A10">
        <f t="shared" si="2"/>
        <v>2003</v>
      </c>
      <c r="B10" s="8">
        <f t="shared" si="0"/>
        <v>732.9019999999999</v>
      </c>
      <c r="C10" s="9">
        <f t="shared" si="1"/>
        <v>717.3310841745307</v>
      </c>
      <c r="E10" s="26"/>
      <c r="F10" s="17" t="s">
        <v>17</v>
      </c>
      <c r="G10" s="39">
        <f>M11/L10*100</f>
        <v>3.498949740075337</v>
      </c>
      <c r="H10" s="24"/>
      <c r="I10" s="31"/>
      <c r="J10" s="48" t="s">
        <v>19</v>
      </c>
      <c r="K10" s="40">
        <v>1999</v>
      </c>
      <c r="L10" s="41">
        <v>852.17</v>
      </c>
      <c r="M10" s="8"/>
    </row>
    <row r="11" spans="1:13" ht="15.75" thickBot="1">
      <c r="A11">
        <f t="shared" si="2"/>
        <v>2004</v>
      </c>
      <c r="B11" s="8">
        <f t="shared" si="0"/>
        <v>703.0849999999999</v>
      </c>
      <c r="C11" s="9">
        <f t="shared" si="1"/>
        <v>687.0969218385422</v>
      </c>
      <c r="E11" s="26"/>
      <c r="F11" s="17" t="s">
        <v>1</v>
      </c>
      <c r="G11" s="22">
        <f>L10</f>
        <v>852.17</v>
      </c>
      <c r="H11" s="24"/>
      <c r="I11" s="31"/>
      <c r="J11" s="48" t="s">
        <v>19</v>
      </c>
      <c r="K11" s="42">
        <v>2009</v>
      </c>
      <c r="L11" s="43">
        <v>554</v>
      </c>
      <c r="M11" s="8">
        <f>-((L11-L10)/(K11-K10))</f>
        <v>29.816999999999997</v>
      </c>
    </row>
    <row r="12" spans="1:18" ht="15">
      <c r="A12">
        <f t="shared" si="2"/>
        <v>2005</v>
      </c>
      <c r="B12" s="8">
        <f t="shared" si="0"/>
        <v>673.2679999999999</v>
      </c>
      <c r="C12" s="9">
        <f t="shared" si="1"/>
        <v>658.1370728458976</v>
      </c>
      <c r="E12" s="26"/>
      <c r="F12" s="17" t="s">
        <v>2</v>
      </c>
      <c r="G12" s="22">
        <f>K10</f>
        <v>1999</v>
      </c>
      <c r="H12" s="24"/>
      <c r="I12" s="31"/>
      <c r="J12" s="2"/>
      <c r="P12" s="1"/>
      <c r="Q12" s="1"/>
      <c r="R12" s="1"/>
    </row>
    <row r="13" spans="1:15" ht="15">
      <c r="A13">
        <f t="shared" si="2"/>
        <v>2006</v>
      </c>
      <c r="B13" s="8">
        <f t="shared" si="0"/>
        <v>643.4509999999999</v>
      </c>
      <c r="C13" s="9">
        <f t="shared" si="1"/>
        <v>630.3978272747217</v>
      </c>
      <c r="E13" s="26"/>
      <c r="F13" s="32"/>
      <c r="G13" s="23"/>
      <c r="H13" s="24"/>
      <c r="I13" s="31"/>
      <c r="J13" s="2"/>
      <c r="K13" s="15" t="s">
        <v>8</v>
      </c>
      <c r="L13" s="15"/>
      <c r="M13" s="15"/>
      <c r="N13" s="15"/>
      <c r="O13" s="1"/>
    </row>
    <row r="14" spans="1:11" ht="15">
      <c r="A14">
        <f t="shared" si="2"/>
        <v>2007</v>
      </c>
      <c r="B14" s="8">
        <f t="shared" si="0"/>
        <v>613.6339999999999</v>
      </c>
      <c r="C14" s="9">
        <f t="shared" si="1"/>
        <v>603.8277389758002</v>
      </c>
      <c r="E14" s="26"/>
      <c r="F14" s="34" t="s">
        <v>5</v>
      </c>
      <c r="G14" s="22"/>
      <c r="H14" s="25"/>
      <c r="I14" s="12"/>
      <c r="J14" s="2"/>
      <c r="K14" t="s">
        <v>12</v>
      </c>
    </row>
    <row r="15" spans="1:10" ht="15">
      <c r="A15">
        <f t="shared" si="2"/>
        <v>2008</v>
      </c>
      <c r="B15" s="8">
        <f t="shared" si="0"/>
        <v>583.8169999999999</v>
      </c>
      <c r="C15" s="9">
        <f t="shared" si="1"/>
        <v>578.3775301587997</v>
      </c>
      <c r="E15" s="26"/>
      <c r="F15" s="12"/>
      <c r="G15" s="22"/>
      <c r="H15" s="25"/>
      <c r="I15" s="12"/>
      <c r="J15" s="2"/>
    </row>
    <row r="16" spans="1:15" ht="15">
      <c r="A16">
        <f t="shared" si="2"/>
        <v>2009</v>
      </c>
      <c r="B16" s="8">
        <f t="shared" si="0"/>
        <v>553.9999999999999</v>
      </c>
      <c r="C16" s="9">
        <f t="shared" si="1"/>
        <v>553.9999999999998</v>
      </c>
      <c r="E16" s="26"/>
      <c r="F16" s="17" t="s">
        <v>13</v>
      </c>
      <c r="G16" s="33">
        <f>N18</f>
        <v>4.214812797465828</v>
      </c>
      <c r="H16" s="24"/>
      <c r="I16" s="31"/>
      <c r="J16" s="2"/>
      <c r="K16" s="8" t="s">
        <v>0</v>
      </c>
      <c r="L16" s="8" t="s">
        <v>9</v>
      </c>
      <c r="M16" t="s">
        <v>10</v>
      </c>
      <c r="N16" t="s">
        <v>20</v>
      </c>
      <c r="O16" t="s">
        <v>16</v>
      </c>
    </row>
    <row r="17" spans="1:12" ht="15">
      <c r="A17">
        <f t="shared" si="2"/>
        <v>2010</v>
      </c>
      <c r="B17" s="8">
        <f t="shared" si="0"/>
        <v>524.1829999999999</v>
      </c>
      <c r="C17" s="9">
        <f t="shared" si="1"/>
        <v>530.6499371020391</v>
      </c>
      <c r="E17" s="26"/>
      <c r="F17" s="17" t="s">
        <v>1</v>
      </c>
      <c r="G17" s="22">
        <f>L10</f>
        <v>852.17</v>
      </c>
      <c r="H17" s="24"/>
      <c r="I17" s="31"/>
      <c r="J17" s="35"/>
      <c r="K17" s="8">
        <f>K10</f>
        <v>1999</v>
      </c>
      <c r="L17" s="8">
        <f>L10</f>
        <v>852.17</v>
      </c>
    </row>
    <row r="18" spans="1:15" ht="15">
      <c r="A18">
        <f t="shared" si="2"/>
        <v>2011</v>
      </c>
      <c r="B18" s="8">
        <f t="shared" si="0"/>
        <v>494.3659999999999</v>
      </c>
      <c r="C18" s="9">
        <f t="shared" si="1"/>
        <v>508.28403564331796</v>
      </c>
      <c r="E18" s="26"/>
      <c r="F18" s="17" t="s">
        <v>2</v>
      </c>
      <c r="G18" s="22">
        <f>K10</f>
        <v>1999</v>
      </c>
      <c r="H18" s="24"/>
      <c r="I18" s="31"/>
      <c r="J18" s="35"/>
      <c r="K18" s="8">
        <f>K11</f>
        <v>2009</v>
      </c>
      <c r="L18" s="8">
        <f>L11</f>
        <v>554</v>
      </c>
      <c r="M18">
        <f>LN(L18/L17)/(K18-K17)</f>
        <v>-0.04306213506948978</v>
      </c>
      <c r="N18" s="16">
        <f>100*(1-EXP(M18))</f>
        <v>4.214812797465828</v>
      </c>
      <c r="O18">
        <f>100*EXP(M18*50)</f>
        <v>11.612283177763173</v>
      </c>
    </row>
    <row r="19" spans="1:9" ht="15">
      <c r="A19">
        <f t="shared" si="2"/>
        <v>2012</v>
      </c>
      <c r="B19" s="8">
        <f t="shared" si="0"/>
        <v>464.54899999999986</v>
      </c>
      <c r="C19" s="9">
        <f t="shared" si="1"/>
        <v>486.8608150615476</v>
      </c>
      <c r="E19" s="26"/>
      <c r="F19" s="12"/>
      <c r="G19" s="22"/>
      <c r="H19" s="25"/>
      <c r="I19" s="12"/>
    </row>
    <row r="20" spans="1:9" ht="15.75" thickBot="1">
      <c r="A20">
        <f t="shared" si="2"/>
        <v>2013</v>
      </c>
      <c r="B20" s="8">
        <f t="shared" si="0"/>
        <v>434.73199999999986</v>
      </c>
      <c r="C20" s="9">
        <f t="shared" si="1"/>
        <v>466.3405431224871</v>
      </c>
      <c r="E20" s="26"/>
      <c r="F20" s="17" t="s">
        <v>3</v>
      </c>
      <c r="G20" s="22">
        <f>G18+50</f>
        <v>2049</v>
      </c>
      <c r="H20" s="14"/>
      <c r="I20" s="18"/>
    </row>
    <row r="21" spans="1:9" ht="15">
      <c r="A21">
        <f t="shared" si="2"/>
        <v>2014</v>
      </c>
      <c r="B21" s="8">
        <f t="shared" si="0"/>
        <v>404.91499999999985</v>
      </c>
      <c r="C21" s="9">
        <f t="shared" si="1"/>
        <v>446.6851622311888</v>
      </c>
      <c r="E21" s="26"/>
      <c r="F21" s="19" t="s">
        <v>21</v>
      </c>
      <c r="G21" s="46">
        <f>(1-(B56/B6))*100</f>
        <v>174.94748700376687</v>
      </c>
      <c r="H21" s="14"/>
      <c r="I21" s="18"/>
    </row>
    <row r="22" spans="1:9" ht="15.75" thickBot="1">
      <c r="A22">
        <f t="shared" si="2"/>
        <v>2015</v>
      </c>
      <c r="B22" s="8">
        <f t="shared" si="0"/>
        <v>375.09799999999984</v>
      </c>
      <c r="C22" s="9">
        <f t="shared" si="1"/>
        <v>427.8582188490877</v>
      </c>
      <c r="E22" s="26"/>
      <c r="F22" s="20" t="s">
        <v>22</v>
      </c>
      <c r="G22" s="47">
        <f>100-(C56/C6*100)</f>
        <v>88.38771682223685</v>
      </c>
      <c r="H22" s="14"/>
      <c r="I22" s="18"/>
    </row>
    <row r="23" spans="1:9" ht="15.75" thickBot="1">
      <c r="A23">
        <f t="shared" si="2"/>
        <v>2016</v>
      </c>
      <c r="B23" s="8">
        <f t="shared" si="0"/>
        <v>345.28099999999984</v>
      </c>
      <c r="C23" s="9">
        <f t="shared" si="1"/>
        <v>409.824795886027</v>
      </c>
      <c r="E23" s="27"/>
      <c r="F23" s="4"/>
      <c r="G23" s="10"/>
      <c r="H23" s="28"/>
      <c r="I23" s="12"/>
    </row>
    <row r="24" spans="1:3" ht="15">
      <c r="A24">
        <f t="shared" si="2"/>
        <v>2017</v>
      </c>
      <c r="B24" s="8">
        <f t="shared" si="0"/>
        <v>315.4639999999998</v>
      </c>
      <c r="C24" s="9">
        <f t="shared" si="1"/>
        <v>392.5514479418345</v>
      </c>
    </row>
    <row r="25" spans="1:3" ht="15">
      <c r="A25">
        <f t="shared" si="2"/>
        <v>2018</v>
      </c>
      <c r="B25" s="8">
        <f t="shared" si="0"/>
        <v>285.6469999999998</v>
      </c>
      <c r="C25" s="9">
        <f t="shared" si="1"/>
        <v>376.0061392773447</v>
      </c>
    </row>
    <row r="26" spans="1:3" ht="15">
      <c r="A26">
        <f t="shared" si="2"/>
        <v>2019</v>
      </c>
      <c r="B26" s="8">
        <f t="shared" si="0"/>
        <v>255.8299999999998</v>
      </c>
      <c r="C26" s="9">
        <f t="shared" si="1"/>
        <v>360.158184399826</v>
      </c>
    </row>
    <row r="27" spans="1:3" ht="15">
      <c r="A27">
        <f t="shared" si="2"/>
        <v>2020</v>
      </c>
      <c r="B27" s="8">
        <f t="shared" si="0"/>
        <v>226.0129999999998</v>
      </c>
      <c r="C27" s="9">
        <f t="shared" si="1"/>
        <v>344.97819115262155</v>
      </c>
    </row>
    <row r="28" spans="1:3" ht="15">
      <c r="A28">
        <f t="shared" si="2"/>
        <v>2021</v>
      </c>
      <c r="B28" s="8">
        <f t="shared" si="0"/>
        <v>196.1959999999998</v>
      </c>
      <c r="C28" s="9">
        <f t="shared" si="1"/>
        <v>330.43800620345473</v>
      </c>
    </row>
    <row r="29" spans="1:3" ht="15">
      <c r="A29">
        <f t="shared" si="2"/>
        <v>2022</v>
      </c>
      <c r="B29" s="8">
        <f t="shared" si="0"/>
        <v>166.3789999999998</v>
      </c>
      <c r="C29" s="9">
        <f t="shared" si="1"/>
        <v>316.5106628303006</v>
      </c>
    </row>
    <row r="30" spans="1:3" ht="15">
      <c r="A30">
        <f t="shared" si="2"/>
        <v>2023</v>
      </c>
      <c r="B30" s="8">
        <f t="shared" si="0"/>
        <v>136.56199999999978</v>
      </c>
      <c r="C30" s="9">
        <f t="shared" si="1"/>
        <v>303.17033090798515</v>
      </c>
    </row>
    <row r="31" spans="1:3" ht="15">
      <c r="A31">
        <f t="shared" si="2"/>
        <v>2024</v>
      </c>
      <c r="B31" s="8">
        <f t="shared" si="0"/>
        <v>106.74499999999979</v>
      </c>
      <c r="C31" s="9">
        <f t="shared" si="1"/>
        <v>290.3922690027559</v>
      </c>
    </row>
    <row r="32" spans="1:3" ht="15">
      <c r="A32">
        <f t="shared" si="2"/>
        <v>2025</v>
      </c>
      <c r="B32" s="8">
        <f t="shared" si="0"/>
        <v>76.9279999999998</v>
      </c>
      <c r="C32" s="9">
        <f t="shared" si="1"/>
        <v>278.15277848597634</v>
      </c>
    </row>
    <row r="33" spans="1:7" ht="15">
      <c r="A33">
        <f t="shared" si="2"/>
        <v>2026</v>
      </c>
      <c r="B33" s="8">
        <f t="shared" si="0"/>
        <v>47.110999999999805</v>
      </c>
      <c r="C33" s="9">
        <f t="shared" si="1"/>
        <v>266.4291595818426</v>
      </c>
      <c r="F33" s="12"/>
      <c r="G33" s="22"/>
    </row>
    <row r="34" spans="1:3" ht="15">
      <c r="A34">
        <f t="shared" si="2"/>
        <v>2027</v>
      </c>
      <c r="B34" s="8">
        <f t="shared" si="0"/>
        <v>17.29399999999981</v>
      </c>
      <c r="C34" s="9">
        <f t="shared" si="1"/>
        <v>255.19966926760645</v>
      </c>
    </row>
    <row r="35" spans="1:3" ht="15">
      <c r="A35">
        <f t="shared" si="2"/>
        <v>2028</v>
      </c>
      <c r="B35" s="8">
        <f t="shared" si="0"/>
        <v>-12.523000000000188</v>
      </c>
      <c r="C35" s="9">
        <f t="shared" si="1"/>
        <v>244.4434809482249</v>
      </c>
    </row>
    <row r="36" spans="1:3" ht="15">
      <c r="A36">
        <f t="shared" si="2"/>
        <v>2029</v>
      </c>
      <c r="B36" s="8">
        <f t="shared" si="0"/>
        <v>-42.34000000000019</v>
      </c>
      <c r="C36" s="9">
        <f t="shared" si="1"/>
        <v>234.14064583064817</v>
      </c>
    </row>
    <row r="37" spans="1:3" ht="15">
      <c r="A37">
        <f t="shared" si="2"/>
        <v>2030</v>
      </c>
      <c r="B37" s="8">
        <f t="shared" si="0"/>
        <v>-72.15700000000018</v>
      </c>
      <c r="C37" s="9">
        <f t="shared" si="1"/>
        <v>224.27205592610886</v>
      </c>
    </row>
    <row r="38" spans="1:3" ht="15">
      <c r="A38">
        <f t="shared" si="2"/>
        <v>2031</v>
      </c>
      <c r="B38" s="8">
        <f t="shared" si="0"/>
        <v>-101.97400000000017</v>
      </c>
      <c r="C38" s="9">
        <f t="shared" si="1"/>
        <v>214.8194086117955</v>
      </c>
    </row>
    <row r="39" spans="1:3" ht="15">
      <c r="A39">
        <f t="shared" si="2"/>
        <v>2032</v>
      </c>
      <c r="B39" s="8">
        <f aca="true" t="shared" si="3" ref="B39:B56">B38-(B$6*G$10/100)</f>
        <v>-131.79100000000017</v>
      </c>
      <c r="C39" s="9">
        <f t="shared" si="1"/>
        <v>205.76517268618514</v>
      </c>
    </row>
    <row r="40" spans="1:3" ht="15">
      <c r="A40">
        <f t="shared" si="2"/>
        <v>2033</v>
      </c>
      <c r="B40" s="8">
        <f t="shared" si="3"/>
        <v>-161.60800000000017</v>
      </c>
      <c r="C40" s="9">
        <f t="shared" si="1"/>
        <v>197.09255585508015</v>
      </c>
    </row>
    <row r="41" spans="1:3" ht="15">
      <c r="A41">
        <f t="shared" si="2"/>
        <v>2034</v>
      </c>
      <c r="B41" s="8">
        <f t="shared" si="3"/>
        <v>-191.42500000000018</v>
      </c>
      <c r="C41" s="9">
        <f t="shared" si="1"/>
        <v>188.78547358804775</v>
      </c>
    </row>
    <row r="42" spans="1:3" ht="15">
      <c r="A42">
        <f t="shared" si="2"/>
        <v>2035</v>
      </c>
      <c r="B42" s="8">
        <f t="shared" si="3"/>
        <v>-221.2420000000002</v>
      </c>
      <c r="C42" s="9">
        <f t="shared" si="1"/>
        <v>180.82851928750225</v>
      </c>
    </row>
    <row r="43" spans="1:3" ht="15">
      <c r="A43">
        <f t="shared" si="2"/>
        <v>2036</v>
      </c>
      <c r="B43" s="8">
        <f t="shared" si="3"/>
        <v>-251.0590000000002</v>
      </c>
      <c r="C43" s="9">
        <f t="shared" si="1"/>
        <v>173.20693571510463</v>
      </c>
    </row>
    <row r="44" spans="1:3" ht="15">
      <c r="A44">
        <f t="shared" si="2"/>
        <v>2037</v>
      </c>
      <c r="B44" s="8">
        <f t="shared" si="3"/>
        <v>-280.8760000000002</v>
      </c>
      <c r="C44" s="9">
        <f t="shared" si="1"/>
        <v>165.906587622486</v>
      </c>
    </row>
    <row r="45" spans="1:3" ht="15">
      <c r="A45">
        <f t="shared" si="2"/>
        <v>2038</v>
      </c>
      <c r="B45" s="8">
        <f t="shared" si="3"/>
        <v>-310.6930000000002</v>
      </c>
      <c r="C45" s="9">
        <f t="shared" si="1"/>
        <v>158.9139355355346</v>
      </c>
    </row>
    <row r="46" spans="1:3" ht="15">
      <c r="A46">
        <f t="shared" si="2"/>
        <v>2039</v>
      </c>
      <c r="B46" s="8">
        <f t="shared" si="3"/>
        <v>-340.5100000000002</v>
      </c>
      <c r="C46" s="9">
        <f t="shared" si="1"/>
        <v>152.21601064362628</v>
      </c>
    </row>
    <row r="47" spans="1:3" ht="15">
      <c r="A47">
        <f t="shared" si="2"/>
        <v>2040</v>
      </c>
      <c r="B47" s="8">
        <f t="shared" si="3"/>
        <v>-370.3270000000002</v>
      </c>
      <c r="C47" s="9">
        <f t="shared" si="1"/>
        <v>145.80039074722677</v>
      </c>
    </row>
    <row r="48" spans="1:3" ht="15">
      <c r="A48">
        <f t="shared" si="2"/>
        <v>2041</v>
      </c>
      <c r="B48" s="8">
        <f t="shared" si="3"/>
        <v>-400.14400000000023</v>
      </c>
      <c r="C48" s="9">
        <f t="shared" si="1"/>
        <v>139.65517721925747</v>
      </c>
    </row>
    <row r="49" spans="1:3" ht="15">
      <c r="A49">
        <f t="shared" si="2"/>
        <v>2042</v>
      </c>
      <c r="B49" s="8">
        <f t="shared" si="3"/>
        <v>-429.96100000000024</v>
      </c>
      <c r="C49" s="9">
        <f t="shared" si="1"/>
        <v>133.7689729374966</v>
      </c>
    </row>
    <row r="50" spans="1:3" ht="15">
      <c r="A50">
        <f t="shared" si="2"/>
        <v>2043</v>
      </c>
      <c r="B50" s="8">
        <f t="shared" si="3"/>
        <v>-459.77800000000025</v>
      </c>
      <c r="C50" s="9">
        <f t="shared" si="1"/>
        <v>128.1308611470884</v>
      </c>
    </row>
    <row r="51" spans="1:3" ht="15">
      <c r="A51">
        <f t="shared" si="2"/>
        <v>2044</v>
      </c>
      <c r="B51" s="8">
        <f t="shared" si="3"/>
        <v>-489.59500000000025</v>
      </c>
      <c r="C51" s="9">
        <f t="shared" si="1"/>
        <v>122.73038521395776</v>
      </c>
    </row>
    <row r="52" spans="1:3" ht="15">
      <c r="A52">
        <f t="shared" si="2"/>
        <v>2045</v>
      </c>
      <c r="B52" s="8">
        <f t="shared" si="3"/>
        <v>-519.4120000000003</v>
      </c>
      <c r="C52" s="9">
        <f t="shared" si="1"/>
        <v>117.55752923158076</v>
      </c>
    </row>
    <row r="53" spans="1:3" ht="15">
      <c r="A53">
        <f t="shared" si="2"/>
        <v>2046</v>
      </c>
      <c r="B53" s="8">
        <f t="shared" si="3"/>
        <v>-549.2290000000003</v>
      </c>
      <c r="C53" s="9">
        <f t="shared" si="1"/>
        <v>112.60269944514346</v>
      </c>
    </row>
    <row r="54" spans="1:3" ht="15">
      <c r="A54">
        <f t="shared" si="2"/>
        <v>2047</v>
      </c>
      <c r="B54" s="8">
        <f t="shared" si="3"/>
        <v>-579.0460000000003</v>
      </c>
      <c r="C54" s="9">
        <f t="shared" si="1"/>
        <v>107.85670645863757</v>
      </c>
    </row>
    <row r="55" spans="1:3" ht="15">
      <c r="A55">
        <f t="shared" si="2"/>
        <v>2048</v>
      </c>
      <c r="B55" s="8">
        <f t="shared" si="3"/>
        <v>-608.8630000000003</v>
      </c>
      <c r="C55" s="9">
        <f t="shared" si="1"/>
        <v>103.31074819189377</v>
      </c>
    </row>
    <row r="56" spans="1:4" ht="15.75" thickBot="1">
      <c r="A56" s="4">
        <f t="shared" si="2"/>
        <v>2049</v>
      </c>
      <c r="B56" s="10">
        <f t="shared" si="3"/>
        <v>-638.6800000000003</v>
      </c>
      <c r="C56" s="11">
        <f t="shared" si="1"/>
        <v>98.95639355594413</v>
      </c>
      <c r="D56" s="29"/>
    </row>
    <row r="57" spans="2:4" ht="15.75" thickBot="1">
      <c r="B57" s="6" t="s">
        <v>6</v>
      </c>
      <c r="C57" s="7" t="s">
        <v>7</v>
      </c>
      <c r="D57" s="38"/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Paul</dc:creator>
  <cp:keywords/>
  <dc:description/>
  <cp:lastModifiedBy>JyK</cp:lastModifiedBy>
  <dcterms:created xsi:type="dcterms:W3CDTF">2012-06-28T16:05:44Z</dcterms:created>
  <dcterms:modified xsi:type="dcterms:W3CDTF">2016-03-08T05:07:15Z</dcterms:modified>
  <cp:category/>
  <cp:version/>
  <cp:contentType/>
  <cp:contentStatus/>
</cp:coreProperties>
</file>